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ver\Downloads\"/>
    </mc:Choice>
  </mc:AlternateContent>
  <xr:revisionPtr revIDLastSave="0" documentId="13_ncr:1_{1C1563AB-715C-4ED4-BF7A-5994ECFC35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1.29.23 WACO AR Notes" sheetId="1" r:id="rId1"/>
  </sheets>
  <calcPr calcId="191029"/>
</workbook>
</file>

<file path=xl/calcChain.xml><?xml version="1.0" encoding="utf-8"?>
<calcChain xmlns="http://schemas.openxmlformats.org/spreadsheetml/2006/main">
  <c r="E61" i="1" l="1"/>
  <c r="H61" i="1" s="1"/>
  <c r="E60" i="1"/>
  <c r="H60" i="1" s="1"/>
  <c r="E59" i="1"/>
  <c r="H59" i="1" s="1"/>
  <c r="E58" i="1"/>
  <c r="H58" i="1" s="1"/>
  <c r="G57" i="1"/>
  <c r="E57" i="1"/>
  <c r="E56" i="1"/>
  <c r="H56" i="1" s="1"/>
  <c r="E55" i="1"/>
  <c r="H55" i="1" s="1"/>
  <c r="E54" i="1"/>
  <c r="H54" i="1" s="1"/>
  <c r="E53" i="1"/>
  <c r="H53" i="1" s="1"/>
  <c r="E52" i="1"/>
  <c r="H52" i="1" s="1"/>
  <c r="G51" i="1"/>
  <c r="E51" i="1"/>
  <c r="E50" i="1"/>
  <c r="H50" i="1" s="1"/>
  <c r="F49" i="1"/>
  <c r="C49" i="1"/>
  <c r="E48" i="1"/>
  <c r="H48" i="1" s="1"/>
  <c r="E47" i="1"/>
  <c r="H47" i="1" s="1"/>
  <c r="E46" i="1"/>
  <c r="H46" i="1" s="1"/>
  <c r="E45" i="1"/>
  <c r="H45" i="1" s="1"/>
  <c r="E44" i="1"/>
  <c r="H44" i="1" s="1"/>
  <c r="D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D37" i="1"/>
  <c r="H37" i="1" s="1"/>
  <c r="D36" i="1"/>
  <c r="H36" i="1" s="1"/>
  <c r="E35" i="1"/>
  <c r="H35" i="1" s="1"/>
  <c r="E34" i="1"/>
  <c r="H34" i="1" s="1"/>
  <c r="E33" i="1"/>
  <c r="H33" i="1" s="1"/>
  <c r="F32" i="1"/>
  <c r="H32" i="1" s="1"/>
  <c r="F31" i="1"/>
  <c r="H31" i="1" s="1"/>
  <c r="G30" i="1"/>
  <c r="C30" i="1"/>
  <c r="F29" i="1"/>
  <c r="H29" i="1" s="1"/>
  <c r="G28" i="1"/>
  <c r="H28" i="1" s="1"/>
  <c r="F27" i="1"/>
  <c r="H27" i="1" s="1"/>
  <c r="D26" i="1"/>
  <c r="H26" i="1" s="1"/>
  <c r="F25" i="1"/>
  <c r="H25" i="1" s="1"/>
  <c r="F24" i="1"/>
  <c r="H24" i="1" s="1"/>
  <c r="F23" i="1"/>
  <c r="H23" i="1" s="1"/>
  <c r="F22" i="1"/>
  <c r="H22" i="1" s="1"/>
  <c r="D21" i="1"/>
  <c r="H21" i="1" s="1"/>
  <c r="E20" i="1"/>
  <c r="H20" i="1" s="1"/>
  <c r="D19" i="1"/>
  <c r="F18" i="1"/>
  <c r="H18" i="1" s="1"/>
  <c r="E17" i="1"/>
  <c r="H17" i="1" s="1"/>
  <c r="F16" i="1"/>
  <c r="H16" i="1" s="1"/>
  <c r="F15" i="1"/>
  <c r="H15" i="1" s="1"/>
  <c r="F14" i="1"/>
  <c r="H14" i="1" s="1"/>
  <c r="F13" i="1"/>
  <c r="H13" i="1" s="1"/>
  <c r="E12" i="1"/>
  <c r="F11" i="1"/>
  <c r="H11" i="1" s="1"/>
  <c r="F10" i="1"/>
  <c r="H10" i="1" s="1"/>
  <c r="G9" i="1"/>
  <c r="F9" i="1"/>
  <c r="F8" i="1"/>
  <c r="H8" i="1" s="1"/>
  <c r="F7" i="1"/>
  <c r="H7" i="1" s="1"/>
  <c r="F6" i="1"/>
  <c r="H19" i="1" l="1"/>
  <c r="D62" i="1"/>
  <c r="H12" i="1"/>
  <c r="E62" i="1"/>
  <c r="H6" i="1"/>
  <c r="F62" i="1"/>
  <c r="C62" i="1"/>
  <c r="G62" i="1"/>
  <c r="H49" i="1"/>
  <c r="H51" i="1"/>
  <c r="H9" i="1"/>
  <c r="H30" i="1"/>
  <c r="H57" i="1"/>
  <c r="H62" i="1" l="1"/>
</calcChain>
</file>

<file path=xl/sharedStrings.xml><?xml version="1.0" encoding="utf-8"?>
<sst xmlns="http://schemas.openxmlformats.org/spreadsheetml/2006/main" count="124" uniqueCount="79">
  <si>
    <t>Current</t>
  </si>
  <si>
    <t>1 - 30</t>
  </si>
  <si>
    <t>31 - 60</t>
  </si>
  <si>
    <t>61 - 90</t>
  </si>
  <si>
    <t>91 and over</t>
  </si>
  <si>
    <t>Total</t>
  </si>
  <si>
    <t>Al's Fox Hill RV Park &amp; Campground</t>
  </si>
  <si>
    <t>Alana Springs Campground</t>
  </si>
  <si>
    <t>Arrowhead Resort Campground</t>
  </si>
  <si>
    <t>Backyard Campground</t>
  </si>
  <si>
    <t>Baileys Woods Campground</t>
  </si>
  <si>
    <t>Bay View Resort, Inc</t>
  </si>
  <si>
    <t>Beach Harbor Resort</t>
  </si>
  <si>
    <t>Blue Lake Community Seasonal Campground</t>
  </si>
  <si>
    <t>Bluebird Family Camp</t>
  </si>
  <si>
    <t>Boulder Creek Campground</t>
  </si>
  <si>
    <t>Buckatabon Lodge &amp; Lighthouse Inn</t>
  </si>
  <si>
    <t>Cal &amp; Linda Robbins</t>
  </si>
  <si>
    <t>Camping in the Clouds</t>
  </si>
  <si>
    <t>Castle Rock Realty / WI Campgrounds4sale</t>
  </si>
  <si>
    <t>Chapparal Campground LLC</t>
  </si>
  <si>
    <t>Dells Camping Resort</t>
  </si>
  <si>
    <t>Dilly's Hatfield Resort</t>
  </si>
  <si>
    <t>Eagle View RV Camp</t>
  </si>
  <si>
    <t>Egg Harbor Campground</t>
  </si>
  <si>
    <t>Emrick Lake Campground</t>
  </si>
  <si>
    <t>Equity LifeStyle Properties</t>
  </si>
  <si>
    <t>Evergreen Campsites Inc</t>
  </si>
  <si>
    <t>Fond du Lac East/Kettle Moraine KOA</t>
  </si>
  <si>
    <t>Hoeft's Resort &amp; Campground</t>
  </si>
  <si>
    <t>Huckleberry Acres Campground</t>
  </si>
  <si>
    <t>Indian Trail Resort Inc</t>
  </si>
  <si>
    <t>Iola Pines Campground</t>
  </si>
  <si>
    <t>Jellystone - Warrens</t>
  </si>
  <si>
    <t>Kalbus Country Harbor, Inc</t>
  </si>
  <si>
    <t>Lake DuBay Shores</t>
  </si>
  <si>
    <t>Lake Road Campground</t>
  </si>
  <si>
    <t>Moonlite Trails</t>
  </si>
  <si>
    <t>Mosinee Island</t>
  </si>
  <si>
    <t>New Wave Campground</t>
  </si>
  <si>
    <t>Nut-Zees Resort</t>
  </si>
  <si>
    <t>Oakwood Supper Club &amp; Campsites</t>
  </si>
  <si>
    <t>Peaceful Pines Resort</t>
  </si>
  <si>
    <t>Pheasant Ridge</t>
  </si>
  <si>
    <t>Royal Oaks Legendary Lodging</t>
  </si>
  <si>
    <t>Rustic Ridge Resort</t>
  </si>
  <si>
    <t>Rustic Woods Campground</t>
  </si>
  <si>
    <t>Schatzi's 4 Season Resort</t>
  </si>
  <si>
    <t>Sherwood Forest Campground</t>
  </si>
  <si>
    <t>Smokey Hollow</t>
  </si>
  <si>
    <t>St. Joseph Resort</t>
  </si>
  <si>
    <t>Stand Rock Campground</t>
  </si>
  <si>
    <t>Steel Oak Campground</t>
  </si>
  <si>
    <t>Stones Throw Glamping</t>
  </si>
  <si>
    <t>Terrace View Campsites</t>
  </si>
  <si>
    <t>The R Campground</t>
  </si>
  <si>
    <t>Three Lakes Campground</t>
  </si>
  <si>
    <t>TJ's Timberline Resort &amp; Campground</t>
  </si>
  <si>
    <t>Tunnel Trail Campground</t>
  </si>
  <si>
    <t>Whispering Pines Campground</t>
  </si>
  <si>
    <t>Whistle Stop Campground</t>
  </si>
  <si>
    <t>Whitetail Ridge Campground</t>
  </si>
  <si>
    <t>TOTAL</t>
  </si>
  <si>
    <t>Wednesday, Nov 29, 2023 10:17:14 AM GMT-8</t>
  </si>
  <si>
    <t>WACO</t>
  </si>
  <si>
    <t>As of November 29, 2023</t>
  </si>
  <si>
    <t>AR NOTES:</t>
  </si>
  <si>
    <t>24 DUES</t>
  </si>
  <si>
    <t>24 Dues Bal</t>
  </si>
  <si>
    <t>24 Dues Bal
23 Convention</t>
  </si>
  <si>
    <t>24 - 1/4PG</t>
  </si>
  <si>
    <t>24 - 1/2PG</t>
  </si>
  <si>
    <t>24 Full PG / Web Banner</t>
  </si>
  <si>
    <t>23 CR BAL (prior owners)
24 DUES (new owners)</t>
  </si>
  <si>
    <t>24 DUES / not established yet / not in directory</t>
  </si>
  <si>
    <t xml:space="preserve">24 DUES </t>
  </si>
  <si>
    <t>24 Dues Bal
24 Cover 4 Prime/ 1/2PG Map Coupon</t>
  </si>
  <si>
    <t>23 DUES
24 DUES</t>
  </si>
  <si>
    <t>A/R Aging Summary - 2024 Membership Dues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</si>
</sst>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&quot;$&quot;* #,##0.00\ _€"/>
  </numFmts>
  <fonts count="10" x14ac:knownFonts="1">
    <font>
      <sz val="11"/>
      <color indexed="8"/>
      <name val="Calibri"/>
      <family val="2"/>
      <scheme val="minor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8"/>
      <color indexed="8"/>
      <name val="Arial"/>
      <family val="2"/>
    </font>
    <font>
      <i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2">
    <xf numFmtId="0" fontId="0" fillId="0" borderId="0" xfId="0"/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center"/>
    </xf>
    <xf numFmtId="0" fontId="0" fillId="0" borderId="0" xfId="0"/>
    <xf numFmtId="0" fontId="0" fillId="0" borderId="0" xfId="0" applyFill="1"/>
    <xf numFmtId="0" fontId="4" fillId="0" borderId="0" xfId="0" applyFont="1" applyFill="1" applyAlignment="1">
      <alignment horizontal="center"/>
    </xf>
    <xf numFmtId="0" fontId="0" fillId="0" borderId="0" xfId="0" applyFill="1"/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wrapText="1"/>
    </xf>
    <xf numFmtId="0" fontId="1" fillId="0" borderId="0" xfId="0" applyFont="1" applyFill="1" applyAlignment="1">
      <alignment horizontal="center" wrapText="1"/>
    </xf>
    <xf numFmtId="0" fontId="0" fillId="0" borderId="1" xfId="0" applyFill="1" applyBorder="1"/>
    <xf numFmtId="0" fontId="2" fillId="0" borderId="1" xfId="0" applyFont="1" applyFill="1" applyBorder="1" applyAlignment="1">
      <alignment horizontal="left" wrapText="1"/>
    </xf>
    <xf numFmtId="164" fontId="3" fillId="0" borderId="1" xfId="0" applyNumberFormat="1" applyFont="1" applyFill="1" applyBorder="1" applyAlignment="1">
      <alignment wrapText="1"/>
    </xf>
    <xf numFmtId="164" fontId="3" fillId="0" borderId="1" xfId="0" applyNumberFormat="1" applyFont="1" applyFill="1" applyBorder="1" applyAlignment="1">
      <alignment horizontal="right" wrapText="1"/>
    </xf>
    <xf numFmtId="0" fontId="0" fillId="0" borderId="1" xfId="0" applyFill="1" applyBorder="1" applyAlignment="1">
      <alignment wrapText="1"/>
    </xf>
    <xf numFmtId="0" fontId="7" fillId="0" borderId="1" xfId="0" applyFont="1" applyFill="1" applyBorder="1"/>
    <xf numFmtId="0" fontId="8" fillId="0" borderId="1" xfId="0" applyFont="1" applyFill="1" applyBorder="1" applyAlignment="1">
      <alignment horizontal="left" wrapText="1"/>
    </xf>
    <xf numFmtId="164" fontId="9" fillId="0" borderId="1" xfId="0" applyNumberFormat="1" applyFont="1" applyFill="1" applyBorder="1" applyAlignment="1">
      <alignment wrapText="1"/>
    </xf>
    <xf numFmtId="164" fontId="9" fillId="0" borderId="1" xfId="0" applyNumberFormat="1" applyFont="1" applyFill="1" applyBorder="1" applyAlignment="1">
      <alignment horizontal="right" wrapText="1"/>
    </xf>
    <xf numFmtId="0" fontId="7" fillId="0" borderId="0" xfId="0" applyFont="1" applyFill="1"/>
  </cellXfs>
  <cellStyles count="2">
    <cellStyle name="Normal" xfId="0" builtinId="0"/>
    <cellStyle name="Normal 2" xfId="1" xr:uid="{C70043B3-6EC2-4EC8-9836-D62853ABE7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6"/>
  <sheetViews>
    <sheetView tabSelected="1" workbookViewId="0">
      <selection activeCell="B64" sqref="B64"/>
    </sheetView>
  </sheetViews>
  <sheetFormatPr defaultRowHeight="14.4" x14ac:dyDescent="0.3"/>
  <cols>
    <col min="1" max="1" width="43.109375" bestFit="1" customWidth="1"/>
    <col min="2" max="2" width="35.33203125" customWidth="1"/>
    <col min="3" max="6" width="9.44140625" customWidth="1"/>
    <col min="7" max="7" width="8.5546875" customWidth="1"/>
    <col min="8" max="8" width="10.33203125" customWidth="1"/>
  </cols>
  <sheetData>
    <row r="1" spans="1:8" s="6" customFormat="1" ht="17.399999999999999" x14ac:dyDescent="0.3">
      <c r="B1" s="7" t="s">
        <v>64</v>
      </c>
      <c r="C1" s="8"/>
      <c r="D1" s="8"/>
      <c r="E1" s="8"/>
      <c r="F1" s="8"/>
      <c r="G1" s="8"/>
      <c r="H1" s="8"/>
    </row>
    <row r="2" spans="1:8" s="6" customFormat="1" ht="17.399999999999999" x14ac:dyDescent="0.3">
      <c r="B2" s="7" t="s">
        <v>78</v>
      </c>
      <c r="C2" s="8"/>
      <c r="D2" s="8"/>
      <c r="E2" s="8"/>
      <c r="F2" s="8"/>
      <c r="G2" s="8"/>
      <c r="H2" s="8"/>
    </row>
    <row r="3" spans="1:8" s="6" customFormat="1" x14ac:dyDescent="0.3">
      <c r="B3" s="9" t="s">
        <v>65</v>
      </c>
      <c r="C3" s="8"/>
      <c r="D3" s="8"/>
      <c r="E3" s="8"/>
      <c r="F3" s="8"/>
      <c r="G3" s="8"/>
      <c r="H3" s="8"/>
    </row>
    <row r="4" spans="1:8" s="6" customFormat="1" x14ac:dyDescent="0.3"/>
    <row r="5" spans="1:8" s="6" customFormat="1" ht="24.6" x14ac:dyDescent="0.3">
      <c r="A5" s="6" t="s">
        <v>66</v>
      </c>
      <c r="B5" s="10"/>
      <c r="C5" s="11" t="s">
        <v>0</v>
      </c>
      <c r="D5" s="11" t="s">
        <v>1</v>
      </c>
      <c r="E5" s="11" t="s">
        <v>2</v>
      </c>
      <c r="F5" s="11" t="s">
        <v>3</v>
      </c>
      <c r="G5" s="11" t="s">
        <v>4</v>
      </c>
      <c r="H5" s="11" t="s">
        <v>5</v>
      </c>
    </row>
    <row r="6" spans="1:8" s="6" customFormat="1" x14ac:dyDescent="0.3">
      <c r="A6" s="12" t="s">
        <v>67</v>
      </c>
      <c r="B6" s="13" t="s">
        <v>6</v>
      </c>
      <c r="C6" s="14"/>
      <c r="D6" s="14"/>
      <c r="E6" s="14"/>
      <c r="F6" s="15">
        <f>1223.75</f>
        <v>1223.75</v>
      </c>
      <c r="G6" s="14"/>
      <c r="H6" s="15">
        <f t="shared" ref="H6:H25" si="0">((((C6)+(D6))+(E6))+(F6))+(G6)</f>
        <v>1223.75</v>
      </c>
    </row>
    <row r="7" spans="1:8" s="6" customFormat="1" x14ac:dyDescent="0.3">
      <c r="A7" s="12" t="s">
        <v>67</v>
      </c>
      <c r="B7" s="13" t="s">
        <v>7</v>
      </c>
      <c r="C7" s="14"/>
      <c r="D7" s="14"/>
      <c r="E7" s="14"/>
      <c r="F7" s="15">
        <f>580.25</f>
        <v>580.25</v>
      </c>
      <c r="G7" s="14"/>
      <c r="H7" s="15">
        <f t="shared" si="0"/>
        <v>580.25</v>
      </c>
    </row>
    <row r="8" spans="1:8" s="6" customFormat="1" x14ac:dyDescent="0.3">
      <c r="A8" s="12" t="s">
        <v>68</v>
      </c>
      <c r="B8" s="13" t="s">
        <v>8</v>
      </c>
      <c r="C8" s="14"/>
      <c r="D8" s="14"/>
      <c r="E8" s="14"/>
      <c r="F8" s="15">
        <f>132.61</f>
        <v>132.61000000000001</v>
      </c>
      <c r="G8" s="14"/>
      <c r="H8" s="15">
        <f t="shared" si="0"/>
        <v>132.61000000000001</v>
      </c>
    </row>
    <row r="9" spans="1:8" s="6" customFormat="1" ht="28.8" x14ac:dyDescent="0.3">
      <c r="A9" s="16" t="s">
        <v>69</v>
      </c>
      <c r="B9" s="13" t="s">
        <v>9</v>
      </c>
      <c r="C9" s="14"/>
      <c r="D9" s="14"/>
      <c r="E9" s="14"/>
      <c r="F9" s="15">
        <f>1253.45</f>
        <v>1253.45</v>
      </c>
      <c r="G9" s="15">
        <f>500</f>
        <v>500</v>
      </c>
      <c r="H9" s="15">
        <f t="shared" si="0"/>
        <v>1753.45</v>
      </c>
    </row>
    <row r="10" spans="1:8" s="6" customFormat="1" x14ac:dyDescent="0.3">
      <c r="A10" s="12" t="s">
        <v>67</v>
      </c>
      <c r="B10" s="13" t="s">
        <v>10</v>
      </c>
      <c r="C10" s="14"/>
      <c r="D10" s="14"/>
      <c r="E10" s="14"/>
      <c r="F10" s="15">
        <f>547.5</f>
        <v>547.5</v>
      </c>
      <c r="G10" s="14"/>
      <c r="H10" s="15">
        <f t="shared" si="0"/>
        <v>547.5</v>
      </c>
    </row>
    <row r="11" spans="1:8" s="6" customFormat="1" x14ac:dyDescent="0.3">
      <c r="A11" s="12" t="s">
        <v>67</v>
      </c>
      <c r="B11" s="13" t="s">
        <v>11</v>
      </c>
      <c r="C11" s="14"/>
      <c r="D11" s="14"/>
      <c r="E11" s="14"/>
      <c r="F11" s="15">
        <f>348</f>
        <v>348</v>
      </c>
      <c r="G11" s="14"/>
      <c r="H11" s="15">
        <f t="shared" si="0"/>
        <v>348</v>
      </c>
    </row>
    <row r="12" spans="1:8" s="6" customFormat="1" x14ac:dyDescent="0.3">
      <c r="A12" s="12" t="s">
        <v>67</v>
      </c>
      <c r="B12" s="13" t="s">
        <v>12</v>
      </c>
      <c r="C12" s="14"/>
      <c r="D12" s="14"/>
      <c r="E12" s="15">
        <f>466.4</f>
        <v>466.4</v>
      </c>
      <c r="F12" s="14"/>
      <c r="G12" s="14"/>
      <c r="H12" s="15">
        <f t="shared" si="0"/>
        <v>466.4</v>
      </c>
    </row>
    <row r="13" spans="1:8" s="6" customFormat="1" x14ac:dyDescent="0.3">
      <c r="A13" s="12" t="s">
        <v>68</v>
      </c>
      <c r="B13" s="13" t="s">
        <v>13</v>
      </c>
      <c r="C13" s="14"/>
      <c r="D13" s="14"/>
      <c r="E13" s="14"/>
      <c r="F13" s="15">
        <f>50</f>
        <v>50</v>
      </c>
      <c r="G13" s="14"/>
      <c r="H13" s="15">
        <f t="shared" si="0"/>
        <v>50</v>
      </c>
    </row>
    <row r="14" spans="1:8" s="6" customFormat="1" x14ac:dyDescent="0.3">
      <c r="A14" s="12" t="s">
        <v>67</v>
      </c>
      <c r="B14" s="13" t="s">
        <v>14</v>
      </c>
      <c r="C14" s="14"/>
      <c r="D14" s="14"/>
      <c r="E14" s="14"/>
      <c r="F14" s="15">
        <f>680.5</f>
        <v>680.5</v>
      </c>
      <c r="G14" s="14"/>
      <c r="H14" s="15">
        <f t="shared" si="0"/>
        <v>680.5</v>
      </c>
    </row>
    <row r="15" spans="1:8" s="6" customFormat="1" x14ac:dyDescent="0.3">
      <c r="A15" s="12" t="s">
        <v>67</v>
      </c>
      <c r="B15" s="13" t="s">
        <v>15</v>
      </c>
      <c r="C15" s="14"/>
      <c r="D15" s="14"/>
      <c r="E15" s="14"/>
      <c r="F15" s="15">
        <f>880</f>
        <v>880</v>
      </c>
      <c r="G15" s="14"/>
      <c r="H15" s="15">
        <f t="shared" si="0"/>
        <v>880</v>
      </c>
    </row>
    <row r="16" spans="1:8" s="6" customFormat="1" x14ac:dyDescent="0.3">
      <c r="A16" s="12" t="s">
        <v>67</v>
      </c>
      <c r="B16" s="13" t="s">
        <v>16</v>
      </c>
      <c r="C16" s="14"/>
      <c r="D16" s="14"/>
      <c r="E16" s="14"/>
      <c r="F16" s="15">
        <f>708.95</f>
        <v>708.95</v>
      </c>
      <c r="G16" s="14"/>
      <c r="H16" s="15">
        <f t="shared" si="0"/>
        <v>708.95</v>
      </c>
    </row>
    <row r="17" spans="1:8" s="21" customFormat="1" x14ac:dyDescent="0.3">
      <c r="A17" s="17" t="s">
        <v>74</v>
      </c>
      <c r="B17" s="18" t="s">
        <v>17</v>
      </c>
      <c r="C17" s="19"/>
      <c r="D17" s="19"/>
      <c r="E17" s="20">
        <f>250</f>
        <v>250</v>
      </c>
      <c r="F17" s="19"/>
      <c r="G17" s="19"/>
      <c r="H17" s="20">
        <f t="shared" si="0"/>
        <v>250</v>
      </c>
    </row>
    <row r="18" spans="1:8" s="6" customFormat="1" x14ac:dyDescent="0.3">
      <c r="A18" s="12" t="s">
        <v>67</v>
      </c>
      <c r="B18" s="13" t="s">
        <v>18</v>
      </c>
      <c r="C18" s="14"/>
      <c r="D18" s="14"/>
      <c r="E18" s="14"/>
      <c r="F18" s="15">
        <f>654.5</f>
        <v>654.5</v>
      </c>
      <c r="G18" s="14"/>
      <c r="H18" s="15">
        <f t="shared" si="0"/>
        <v>654.5</v>
      </c>
    </row>
    <row r="19" spans="1:8" s="6" customFormat="1" x14ac:dyDescent="0.3">
      <c r="A19" s="12" t="s">
        <v>71</v>
      </c>
      <c r="B19" s="13" t="s">
        <v>19</v>
      </c>
      <c r="C19" s="14"/>
      <c r="D19" s="15">
        <f>2772</f>
        <v>2772</v>
      </c>
      <c r="E19" s="14"/>
      <c r="F19" s="14"/>
      <c r="G19" s="14"/>
      <c r="H19" s="15">
        <f t="shared" si="0"/>
        <v>2772</v>
      </c>
    </row>
    <row r="20" spans="1:8" s="6" customFormat="1" x14ac:dyDescent="0.3">
      <c r="A20" s="12" t="s">
        <v>67</v>
      </c>
      <c r="B20" s="13" t="s">
        <v>20</v>
      </c>
      <c r="C20" s="14"/>
      <c r="D20" s="14"/>
      <c r="E20" s="15">
        <f>1342.55</f>
        <v>1342.55</v>
      </c>
      <c r="F20" s="14"/>
      <c r="G20" s="14"/>
      <c r="H20" s="15">
        <f t="shared" si="0"/>
        <v>1342.55</v>
      </c>
    </row>
    <row r="21" spans="1:8" s="6" customFormat="1" x14ac:dyDescent="0.3">
      <c r="A21" s="12" t="s">
        <v>70</v>
      </c>
      <c r="B21" s="13" t="s">
        <v>21</v>
      </c>
      <c r="C21" s="14"/>
      <c r="D21" s="15">
        <f>1290</f>
        <v>1290</v>
      </c>
      <c r="E21" s="14"/>
      <c r="F21" s="14"/>
      <c r="G21" s="14"/>
      <c r="H21" s="15">
        <f t="shared" si="0"/>
        <v>1290</v>
      </c>
    </row>
    <row r="22" spans="1:8" s="6" customFormat="1" x14ac:dyDescent="0.3">
      <c r="A22" s="12" t="s">
        <v>67</v>
      </c>
      <c r="B22" s="13" t="s">
        <v>22</v>
      </c>
      <c r="C22" s="14"/>
      <c r="D22" s="14"/>
      <c r="E22" s="14"/>
      <c r="F22" s="15">
        <f>530.75</f>
        <v>530.75</v>
      </c>
      <c r="G22" s="14"/>
      <c r="H22" s="15">
        <f t="shared" si="0"/>
        <v>530.75</v>
      </c>
    </row>
    <row r="23" spans="1:8" s="6" customFormat="1" x14ac:dyDescent="0.3">
      <c r="A23" s="12" t="s">
        <v>68</v>
      </c>
      <c r="B23" s="13" t="s">
        <v>23</v>
      </c>
      <c r="C23" s="14"/>
      <c r="D23" s="14"/>
      <c r="E23" s="14"/>
      <c r="F23" s="15">
        <f>50</f>
        <v>50</v>
      </c>
      <c r="G23" s="14"/>
      <c r="H23" s="15">
        <f t="shared" si="0"/>
        <v>50</v>
      </c>
    </row>
    <row r="24" spans="1:8" s="6" customFormat="1" x14ac:dyDescent="0.3">
      <c r="A24" s="12" t="s">
        <v>67</v>
      </c>
      <c r="B24" s="13" t="s">
        <v>24</v>
      </c>
      <c r="C24" s="14"/>
      <c r="D24" s="14"/>
      <c r="E24" s="14"/>
      <c r="F24" s="15">
        <f>810</f>
        <v>810</v>
      </c>
      <c r="G24" s="14"/>
      <c r="H24" s="15">
        <f t="shared" si="0"/>
        <v>810</v>
      </c>
    </row>
    <row r="25" spans="1:8" s="6" customFormat="1" x14ac:dyDescent="0.3">
      <c r="A25" s="12" t="s">
        <v>67</v>
      </c>
      <c r="B25" s="13" t="s">
        <v>25</v>
      </c>
      <c r="C25" s="14"/>
      <c r="D25" s="14"/>
      <c r="E25" s="14"/>
      <c r="F25" s="15">
        <f>1709.5</f>
        <v>1709.5</v>
      </c>
      <c r="G25" s="14"/>
      <c r="H25" s="15">
        <f t="shared" si="0"/>
        <v>1709.5</v>
      </c>
    </row>
    <row r="26" spans="1:8" s="6" customFormat="1" x14ac:dyDescent="0.3">
      <c r="A26" s="12" t="s">
        <v>72</v>
      </c>
      <c r="B26" s="13" t="s">
        <v>26</v>
      </c>
      <c r="C26" s="14"/>
      <c r="D26" s="15">
        <f>3993</f>
        <v>3993</v>
      </c>
      <c r="E26" s="14"/>
      <c r="F26" s="14"/>
      <c r="G26" s="14"/>
      <c r="H26" s="15">
        <f t="shared" ref="H26:H41" si="1">((((C26)+(D26))+(E26))+(F26))+(G26)</f>
        <v>3993</v>
      </c>
    </row>
    <row r="27" spans="1:8" s="6" customFormat="1" x14ac:dyDescent="0.3">
      <c r="A27" s="12" t="s">
        <v>67</v>
      </c>
      <c r="B27" s="13" t="s">
        <v>27</v>
      </c>
      <c r="C27" s="14"/>
      <c r="D27" s="14"/>
      <c r="E27" s="14"/>
      <c r="F27" s="15">
        <f>1510.8</f>
        <v>1510.8</v>
      </c>
      <c r="G27" s="14"/>
      <c r="H27" s="15">
        <f t="shared" si="1"/>
        <v>1510.8</v>
      </c>
    </row>
    <row r="28" spans="1:8" s="6" customFormat="1" x14ac:dyDescent="0.3">
      <c r="A28" s="12" t="s">
        <v>67</v>
      </c>
      <c r="B28" s="13" t="s">
        <v>28</v>
      </c>
      <c r="C28" s="14"/>
      <c r="D28" s="14"/>
      <c r="E28" s="14"/>
      <c r="F28" s="14"/>
      <c r="G28" s="15">
        <f>2000.9</f>
        <v>2000.9</v>
      </c>
      <c r="H28" s="15">
        <f t="shared" si="1"/>
        <v>2000.9</v>
      </c>
    </row>
    <row r="29" spans="1:8" s="6" customFormat="1" x14ac:dyDescent="0.3">
      <c r="A29" s="12" t="s">
        <v>68</v>
      </c>
      <c r="B29" s="13" t="s">
        <v>29</v>
      </c>
      <c r="C29" s="14"/>
      <c r="D29" s="14"/>
      <c r="E29" s="14"/>
      <c r="F29" s="15">
        <f>50</f>
        <v>50</v>
      </c>
      <c r="G29" s="14"/>
      <c r="H29" s="15">
        <f t="shared" si="1"/>
        <v>50</v>
      </c>
    </row>
    <row r="30" spans="1:8" s="6" customFormat="1" ht="28.8" x14ac:dyDescent="0.3">
      <c r="A30" s="16" t="s">
        <v>73</v>
      </c>
      <c r="B30" s="13" t="s">
        <v>30</v>
      </c>
      <c r="C30" s="15">
        <f>971</f>
        <v>971</v>
      </c>
      <c r="D30" s="14"/>
      <c r="E30" s="14"/>
      <c r="F30" s="14"/>
      <c r="G30" s="15">
        <f>-200</f>
        <v>-200</v>
      </c>
      <c r="H30" s="15">
        <f t="shared" si="1"/>
        <v>771</v>
      </c>
    </row>
    <row r="31" spans="1:8" s="6" customFormat="1" x14ac:dyDescent="0.3">
      <c r="A31" s="12" t="s">
        <v>67</v>
      </c>
      <c r="B31" s="13" t="s">
        <v>31</v>
      </c>
      <c r="C31" s="14"/>
      <c r="D31" s="14"/>
      <c r="E31" s="14"/>
      <c r="F31" s="15">
        <f>323.5</f>
        <v>323.5</v>
      </c>
      <c r="G31" s="14"/>
      <c r="H31" s="15">
        <f t="shared" si="1"/>
        <v>323.5</v>
      </c>
    </row>
    <row r="32" spans="1:8" s="6" customFormat="1" x14ac:dyDescent="0.3">
      <c r="A32" s="12" t="s">
        <v>67</v>
      </c>
      <c r="B32" s="13" t="s">
        <v>32</v>
      </c>
      <c r="C32" s="14"/>
      <c r="D32" s="14"/>
      <c r="E32" s="14"/>
      <c r="F32" s="15">
        <f>827.75</f>
        <v>827.75</v>
      </c>
      <c r="G32" s="14"/>
      <c r="H32" s="15">
        <f t="shared" si="1"/>
        <v>827.75</v>
      </c>
    </row>
    <row r="33" spans="1:8" s="6" customFormat="1" x14ac:dyDescent="0.3">
      <c r="A33" s="12" t="s">
        <v>67</v>
      </c>
      <c r="B33" s="13" t="s">
        <v>33</v>
      </c>
      <c r="C33" s="14"/>
      <c r="D33" s="14"/>
      <c r="E33" s="15">
        <f>3276.5</f>
        <v>3276.5</v>
      </c>
      <c r="F33" s="14"/>
      <c r="G33" s="14"/>
      <c r="H33" s="15">
        <f t="shared" si="1"/>
        <v>3276.5</v>
      </c>
    </row>
    <row r="34" spans="1:8" s="6" customFormat="1" x14ac:dyDescent="0.3">
      <c r="A34" s="12" t="s">
        <v>67</v>
      </c>
      <c r="B34" s="13" t="s">
        <v>34</v>
      </c>
      <c r="C34" s="14"/>
      <c r="D34" s="14"/>
      <c r="E34" s="15">
        <f>540.5</f>
        <v>540.5</v>
      </c>
      <c r="F34" s="14"/>
      <c r="G34" s="14"/>
      <c r="H34" s="15">
        <f t="shared" si="1"/>
        <v>540.5</v>
      </c>
    </row>
    <row r="35" spans="1:8" s="6" customFormat="1" x14ac:dyDescent="0.3">
      <c r="A35" s="12" t="s">
        <v>67</v>
      </c>
      <c r="B35" s="13" t="s">
        <v>35</v>
      </c>
      <c r="C35" s="14"/>
      <c r="D35" s="14"/>
      <c r="E35" s="15">
        <f>845</f>
        <v>845</v>
      </c>
      <c r="F35" s="14"/>
      <c r="G35" s="14"/>
      <c r="H35" s="15">
        <f t="shared" si="1"/>
        <v>845</v>
      </c>
    </row>
    <row r="36" spans="1:8" s="6" customFormat="1" x14ac:dyDescent="0.3">
      <c r="A36" s="12" t="s">
        <v>67</v>
      </c>
      <c r="B36" s="13" t="s">
        <v>36</v>
      </c>
      <c r="C36" s="14"/>
      <c r="D36" s="15">
        <f>320</f>
        <v>320</v>
      </c>
      <c r="E36" s="14"/>
      <c r="F36" s="14"/>
      <c r="G36" s="14"/>
      <c r="H36" s="15">
        <f t="shared" si="1"/>
        <v>320</v>
      </c>
    </row>
    <row r="37" spans="1:8" s="6" customFormat="1" x14ac:dyDescent="0.3">
      <c r="A37" s="12" t="s">
        <v>68</v>
      </c>
      <c r="B37" s="13" t="s">
        <v>37</v>
      </c>
      <c r="C37" s="14"/>
      <c r="D37" s="15">
        <f>50</f>
        <v>50</v>
      </c>
      <c r="E37" s="14"/>
      <c r="F37" s="14"/>
      <c r="G37" s="14"/>
      <c r="H37" s="15">
        <f t="shared" si="1"/>
        <v>50</v>
      </c>
    </row>
    <row r="38" spans="1:8" s="21" customFormat="1" x14ac:dyDescent="0.3">
      <c r="A38" s="17" t="s">
        <v>74</v>
      </c>
      <c r="B38" s="18" t="s">
        <v>38</v>
      </c>
      <c r="C38" s="19"/>
      <c r="D38" s="19"/>
      <c r="E38" s="20">
        <f>250</f>
        <v>250</v>
      </c>
      <c r="F38" s="19"/>
      <c r="G38" s="19"/>
      <c r="H38" s="20">
        <f t="shared" si="1"/>
        <v>250</v>
      </c>
    </row>
    <row r="39" spans="1:8" s="21" customFormat="1" x14ac:dyDescent="0.3">
      <c r="A39" s="17" t="s">
        <v>74</v>
      </c>
      <c r="B39" s="18" t="s">
        <v>39</v>
      </c>
      <c r="C39" s="19"/>
      <c r="D39" s="19"/>
      <c r="E39" s="20">
        <f>250</f>
        <v>250</v>
      </c>
      <c r="F39" s="19"/>
      <c r="G39" s="19"/>
      <c r="H39" s="20">
        <f t="shared" si="1"/>
        <v>250</v>
      </c>
    </row>
    <row r="40" spans="1:8" s="21" customFormat="1" x14ac:dyDescent="0.3">
      <c r="A40" s="17" t="s">
        <v>74</v>
      </c>
      <c r="B40" s="18" t="s">
        <v>40</v>
      </c>
      <c r="C40" s="19"/>
      <c r="D40" s="19"/>
      <c r="E40" s="20">
        <f>250</f>
        <v>250</v>
      </c>
      <c r="F40" s="19"/>
      <c r="G40" s="19"/>
      <c r="H40" s="20">
        <f t="shared" si="1"/>
        <v>250</v>
      </c>
    </row>
    <row r="41" spans="1:8" s="6" customFormat="1" x14ac:dyDescent="0.3">
      <c r="A41" s="12" t="s">
        <v>75</v>
      </c>
      <c r="B41" s="13" t="s">
        <v>41</v>
      </c>
      <c r="C41" s="14"/>
      <c r="D41" s="14"/>
      <c r="E41" s="15">
        <f>1233.65</f>
        <v>1233.6500000000001</v>
      </c>
      <c r="F41" s="14"/>
      <c r="G41" s="14"/>
      <c r="H41" s="15">
        <f t="shared" si="1"/>
        <v>1233.6500000000001</v>
      </c>
    </row>
    <row r="42" spans="1:8" s="6" customFormat="1" x14ac:dyDescent="0.3">
      <c r="A42" s="12" t="s">
        <v>67</v>
      </c>
      <c r="B42" s="13" t="s">
        <v>42</v>
      </c>
      <c r="C42" s="14"/>
      <c r="D42" s="14"/>
      <c r="E42" s="15">
        <f>520.85</f>
        <v>520.85</v>
      </c>
      <c r="F42" s="14"/>
      <c r="G42" s="14"/>
      <c r="H42" s="15">
        <f t="shared" ref="H42:H58" si="2">((((C42)+(D42))+(E42))+(F42))+(G42)</f>
        <v>520.85</v>
      </c>
    </row>
    <row r="43" spans="1:8" s="6" customFormat="1" x14ac:dyDescent="0.3">
      <c r="A43" s="12" t="s">
        <v>67</v>
      </c>
      <c r="B43" s="13" t="s">
        <v>43</v>
      </c>
      <c r="C43" s="14"/>
      <c r="D43" s="15">
        <f>530.75</f>
        <v>530.75</v>
      </c>
      <c r="E43" s="14"/>
      <c r="F43" s="14"/>
      <c r="G43" s="14"/>
      <c r="H43" s="15">
        <f t="shared" si="2"/>
        <v>530.75</v>
      </c>
    </row>
    <row r="44" spans="1:8" s="6" customFormat="1" x14ac:dyDescent="0.3">
      <c r="A44" s="12" t="s">
        <v>67</v>
      </c>
      <c r="B44" s="13" t="s">
        <v>44</v>
      </c>
      <c r="C44" s="14"/>
      <c r="D44" s="14"/>
      <c r="E44" s="15">
        <f>327</f>
        <v>327</v>
      </c>
      <c r="F44" s="14"/>
      <c r="G44" s="14"/>
      <c r="H44" s="15">
        <f t="shared" si="2"/>
        <v>327</v>
      </c>
    </row>
    <row r="45" spans="1:8" s="6" customFormat="1" x14ac:dyDescent="0.3">
      <c r="A45" s="12" t="s">
        <v>67</v>
      </c>
      <c r="B45" s="13" t="s">
        <v>45</v>
      </c>
      <c r="C45" s="14"/>
      <c r="D45" s="14"/>
      <c r="E45" s="15">
        <f>344.5</f>
        <v>344.5</v>
      </c>
      <c r="F45" s="14"/>
      <c r="G45" s="14"/>
      <c r="H45" s="15">
        <f t="shared" si="2"/>
        <v>344.5</v>
      </c>
    </row>
    <row r="46" spans="1:8" s="6" customFormat="1" x14ac:dyDescent="0.3">
      <c r="A46" s="12" t="s">
        <v>67</v>
      </c>
      <c r="B46" s="13" t="s">
        <v>46</v>
      </c>
      <c r="C46" s="14"/>
      <c r="D46" s="14"/>
      <c r="E46" s="15">
        <f>838</f>
        <v>838</v>
      </c>
      <c r="F46" s="14"/>
      <c r="G46" s="14"/>
      <c r="H46" s="15">
        <f t="shared" si="2"/>
        <v>838</v>
      </c>
    </row>
    <row r="47" spans="1:8" s="6" customFormat="1" x14ac:dyDescent="0.3">
      <c r="A47" s="12" t="s">
        <v>75</v>
      </c>
      <c r="B47" s="13" t="s">
        <v>47</v>
      </c>
      <c r="C47" s="14"/>
      <c r="D47" s="14"/>
      <c r="E47" s="15">
        <f>788.15</f>
        <v>788.15</v>
      </c>
      <c r="F47" s="14"/>
      <c r="G47" s="14"/>
      <c r="H47" s="15">
        <f t="shared" si="2"/>
        <v>788.15</v>
      </c>
    </row>
    <row r="48" spans="1:8" s="6" customFormat="1" x14ac:dyDescent="0.3">
      <c r="A48" s="12" t="s">
        <v>67</v>
      </c>
      <c r="B48" s="13" t="s">
        <v>48</v>
      </c>
      <c r="C48" s="14"/>
      <c r="D48" s="14"/>
      <c r="E48" s="15">
        <f>1322.75</f>
        <v>1322.75</v>
      </c>
      <c r="F48" s="14"/>
      <c r="G48" s="14"/>
      <c r="H48" s="15">
        <f t="shared" si="2"/>
        <v>1322.75</v>
      </c>
    </row>
    <row r="49" spans="1:8" s="6" customFormat="1" ht="28.8" x14ac:dyDescent="0.3">
      <c r="A49" s="16" t="s">
        <v>76</v>
      </c>
      <c r="B49" s="13" t="s">
        <v>49</v>
      </c>
      <c r="C49" s="15">
        <f>9657.1</f>
        <v>9657.1</v>
      </c>
      <c r="D49" s="14"/>
      <c r="E49" s="14"/>
      <c r="F49" s="15">
        <f>66.6</f>
        <v>66.599999999999994</v>
      </c>
      <c r="G49" s="14"/>
      <c r="H49" s="15">
        <f t="shared" si="2"/>
        <v>9723.7000000000007</v>
      </c>
    </row>
    <row r="50" spans="1:8" s="6" customFormat="1" x14ac:dyDescent="0.3">
      <c r="A50" s="12" t="s">
        <v>67</v>
      </c>
      <c r="B50" s="13" t="s">
        <v>50</v>
      </c>
      <c r="C50" s="14"/>
      <c r="D50" s="14"/>
      <c r="E50" s="15">
        <f>605</f>
        <v>605</v>
      </c>
      <c r="F50" s="14"/>
      <c r="G50" s="14"/>
      <c r="H50" s="15">
        <f t="shared" si="2"/>
        <v>605</v>
      </c>
    </row>
    <row r="51" spans="1:8" s="6" customFormat="1" ht="28.8" x14ac:dyDescent="0.3">
      <c r="A51" s="16" t="s">
        <v>77</v>
      </c>
      <c r="B51" s="13" t="s">
        <v>51</v>
      </c>
      <c r="C51" s="14"/>
      <c r="D51" s="14"/>
      <c r="E51" s="15">
        <f>1768.25</f>
        <v>1768.25</v>
      </c>
      <c r="F51" s="14"/>
      <c r="G51" s="15">
        <f>1651.19</f>
        <v>1651.19</v>
      </c>
      <c r="H51" s="15">
        <f t="shared" si="2"/>
        <v>3419.44</v>
      </c>
    </row>
    <row r="52" spans="1:8" s="21" customFormat="1" x14ac:dyDescent="0.3">
      <c r="A52" s="17" t="s">
        <v>74</v>
      </c>
      <c r="B52" s="18" t="s">
        <v>52</v>
      </c>
      <c r="C52" s="19"/>
      <c r="D52" s="19"/>
      <c r="E52" s="20">
        <f>250</f>
        <v>250</v>
      </c>
      <c r="F52" s="19"/>
      <c r="G52" s="19"/>
      <c r="H52" s="20">
        <f t="shared" si="2"/>
        <v>250</v>
      </c>
    </row>
    <row r="53" spans="1:8" s="21" customFormat="1" x14ac:dyDescent="0.3">
      <c r="A53" s="17" t="s">
        <v>74</v>
      </c>
      <c r="B53" s="18" t="s">
        <v>53</v>
      </c>
      <c r="C53" s="19"/>
      <c r="D53" s="19"/>
      <c r="E53" s="20">
        <f>250</f>
        <v>250</v>
      </c>
      <c r="F53" s="19"/>
      <c r="G53" s="19"/>
      <c r="H53" s="20">
        <f t="shared" si="2"/>
        <v>250</v>
      </c>
    </row>
    <row r="54" spans="1:8" s="6" customFormat="1" x14ac:dyDescent="0.3">
      <c r="A54" s="12" t="s">
        <v>67</v>
      </c>
      <c r="B54" s="13" t="s">
        <v>54</v>
      </c>
      <c r="C54" s="14"/>
      <c r="D54" s="14"/>
      <c r="E54" s="15">
        <f>397</f>
        <v>397</v>
      </c>
      <c r="F54" s="14"/>
      <c r="G54" s="14"/>
      <c r="H54" s="15">
        <f t="shared" si="2"/>
        <v>397</v>
      </c>
    </row>
    <row r="55" spans="1:8" s="6" customFormat="1" x14ac:dyDescent="0.3">
      <c r="A55" s="12" t="s">
        <v>67</v>
      </c>
      <c r="B55" s="13" t="s">
        <v>55</v>
      </c>
      <c r="C55" s="14"/>
      <c r="D55" s="14"/>
      <c r="E55" s="15">
        <f>1025.75</f>
        <v>1025.75</v>
      </c>
      <c r="F55" s="14"/>
      <c r="G55" s="14"/>
      <c r="H55" s="15">
        <f t="shared" si="2"/>
        <v>1025.75</v>
      </c>
    </row>
    <row r="56" spans="1:8" s="6" customFormat="1" x14ac:dyDescent="0.3">
      <c r="A56" s="12" t="s">
        <v>67</v>
      </c>
      <c r="B56" s="13" t="s">
        <v>56</v>
      </c>
      <c r="C56" s="14"/>
      <c r="D56" s="14"/>
      <c r="E56" s="15">
        <f>680.5</f>
        <v>680.5</v>
      </c>
      <c r="F56" s="14"/>
      <c r="G56" s="14"/>
      <c r="H56" s="15">
        <f t="shared" si="2"/>
        <v>680.5</v>
      </c>
    </row>
    <row r="57" spans="1:8" s="6" customFormat="1" x14ac:dyDescent="0.3">
      <c r="A57" s="12" t="s">
        <v>67</v>
      </c>
      <c r="B57" s="13" t="s">
        <v>57</v>
      </c>
      <c r="C57" s="14"/>
      <c r="D57" s="14"/>
      <c r="E57" s="15">
        <f>337.5</f>
        <v>337.5</v>
      </c>
      <c r="F57" s="14"/>
      <c r="G57" s="15">
        <f>216.17</f>
        <v>216.17</v>
      </c>
      <c r="H57" s="15">
        <f t="shared" si="2"/>
        <v>553.66999999999996</v>
      </c>
    </row>
    <row r="58" spans="1:8" s="6" customFormat="1" x14ac:dyDescent="0.3">
      <c r="A58" s="12" t="s">
        <v>68</v>
      </c>
      <c r="B58" s="13" t="s">
        <v>58</v>
      </c>
      <c r="C58" s="14"/>
      <c r="D58" s="14"/>
      <c r="E58" s="15">
        <f>58.2</f>
        <v>58.2</v>
      </c>
      <c r="F58" s="14"/>
      <c r="G58" s="14"/>
      <c r="H58" s="15">
        <f t="shared" si="2"/>
        <v>58.2</v>
      </c>
    </row>
    <row r="59" spans="1:8" s="6" customFormat="1" x14ac:dyDescent="0.3">
      <c r="A59" s="12" t="s">
        <v>67</v>
      </c>
      <c r="B59" s="13" t="s">
        <v>59</v>
      </c>
      <c r="C59" s="14"/>
      <c r="D59" s="14"/>
      <c r="E59" s="15">
        <f>897.5</f>
        <v>897.5</v>
      </c>
      <c r="F59" s="14"/>
      <c r="G59" s="14"/>
      <c r="H59" s="15">
        <f t="shared" ref="H59:H61" si="3">((((C59)+(D59))+(E59))+(F59))+(G59)</f>
        <v>897.5</v>
      </c>
    </row>
    <row r="60" spans="1:8" s="6" customFormat="1" x14ac:dyDescent="0.3">
      <c r="A60" s="12" t="s">
        <v>67</v>
      </c>
      <c r="B60" s="13" t="s">
        <v>60</v>
      </c>
      <c r="C60" s="14"/>
      <c r="D60" s="14"/>
      <c r="E60" s="15">
        <f>460</f>
        <v>460</v>
      </c>
      <c r="F60" s="14"/>
      <c r="G60" s="14"/>
      <c r="H60" s="15">
        <f t="shared" si="3"/>
        <v>460</v>
      </c>
    </row>
    <row r="61" spans="1:8" s="6" customFormat="1" x14ac:dyDescent="0.3">
      <c r="A61" s="12" t="s">
        <v>67</v>
      </c>
      <c r="B61" s="13" t="s">
        <v>61</v>
      </c>
      <c r="C61" s="14"/>
      <c r="D61" s="14"/>
      <c r="E61" s="15">
        <f>770</f>
        <v>770</v>
      </c>
      <c r="F61" s="14"/>
      <c r="G61" s="14"/>
      <c r="H61" s="15">
        <f t="shared" si="3"/>
        <v>770</v>
      </c>
    </row>
    <row r="62" spans="1:8" x14ac:dyDescent="0.3">
      <c r="B62" s="1" t="s">
        <v>62</v>
      </c>
      <c r="C62" s="3">
        <f>SUM(C6:C61)</f>
        <v>10628.1</v>
      </c>
      <c r="D62" s="3">
        <f t="shared" ref="D62:H62" si="4">SUM(D6:D61)</f>
        <v>8955.75</v>
      </c>
      <c r="E62" s="3">
        <f t="shared" si="4"/>
        <v>20345.55</v>
      </c>
      <c r="F62" s="3">
        <f t="shared" si="4"/>
        <v>12938.41</v>
      </c>
      <c r="G62" s="3">
        <f t="shared" si="4"/>
        <v>4168.26</v>
      </c>
      <c r="H62" s="3">
        <f t="shared" si="4"/>
        <v>57036.069999999992</v>
      </c>
    </row>
    <row r="63" spans="1:8" x14ac:dyDescent="0.3">
      <c r="B63" s="1"/>
      <c r="C63" s="2"/>
      <c r="D63" s="2"/>
      <c r="E63" s="2"/>
      <c r="F63" s="2"/>
      <c r="G63" s="2"/>
      <c r="H63" s="2"/>
    </row>
    <row r="66" spans="2:8" x14ac:dyDescent="0.3">
      <c r="B66" s="4" t="s">
        <v>63</v>
      </c>
      <c r="C66" s="5"/>
      <c r="D66" s="5"/>
      <c r="E66" s="5"/>
      <c r="F66" s="5"/>
      <c r="G66" s="5"/>
      <c r="H66" s="5"/>
    </row>
  </sheetData>
  <mergeCells count="4">
    <mergeCell ref="B66:H66"/>
    <mergeCell ref="B1:H1"/>
    <mergeCell ref="B2:H2"/>
    <mergeCell ref="B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11.29.23 WACO AR 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Tina Severson</cp:lastModifiedBy>
  <dcterms:created xsi:type="dcterms:W3CDTF">2023-11-29T18:17:14Z</dcterms:created>
  <dcterms:modified xsi:type="dcterms:W3CDTF">2023-12-01T06:00:07Z</dcterms:modified>
</cp:coreProperties>
</file>